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75" windowWidth="14220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s="1"/>
  <c r="A9" i="96" l="1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<sst xmlns="http://schemas.openxmlformats.org/spreadsheetml/2006/main" count="167" uniqueCount="103">
  <si>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</si>
  <si>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</si>
  <si>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</si>
  <si>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</si>
  <si>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</si>
  <si>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</si>
  <si>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</si>
  <si>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</si>
  <si>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</si>
  <si>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</si>
  <si>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</si>
  <si>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</si>
  <si>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</si>
  <si>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</si>
  <si>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</si>
  <si>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</si>
  <si>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</si>
  <si>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</si>
  <si>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</si>
  <si>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</si>
  <si>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</si>
  <si>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</si>
  <si>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</si>
  <si>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</si>
  <si>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</si>
  <si>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</si>
  <si>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</si>
  <si>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</si>
  <si>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</si>
  <si>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</si>
  <si>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</si>
  <si>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</si>
  <si>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</si>
  <si>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</si>
  <si>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</si>
  <si>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</si>
  <si>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</si>
  <si>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</si>
  <si>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</si>
  <si>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</si>
  <si>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</si>
  <si>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</si>
  <si>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</si>
  <si>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</si>
  <si>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</si>
  <si>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</si>
  <si>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</si>
  <si>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</si>
  <si>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</si>
  <si>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</si>
  <si>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</si>
  <si>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</si>
  <si>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</si>
  <si>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</si>
  <si>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</si>
  <si>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</si>
  <si>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</si>
  <si>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</si>
  <si>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</si>
  <si>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</si>
  <si>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</si>
  <si>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</si>
  <si>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</si>
  <si>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</si>
  <si>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</si>
  <si>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</si>
  <si>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</si>
  <si>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</si>
  <si>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</si>
  <si>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</si>
  <si>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</si>
  <si>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</si>
  <si>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</si>
  <si>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</si>
  <si>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</si>
  <si>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</si>
  <si>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</si>
  <si>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</si>
  <si>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</si>
  <si>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Наименование инвестиционного проекта: Разработка проектно-сметной документации по реконструкции ВЛ-35кВ ПС Николаевская - ПС Правобережная (Л-83)</t>
  </si>
  <si>
    <t>Идентификатор инвестиционного проекта:  K_Che346</t>
  </si>
  <si>
    <t>Механическая прочность на разрыв, кН: 114 Количество волокон, шт.: 24</t>
  </si>
  <si>
    <t>Год раскрытия информации:  2022</t>
  </si>
  <si>
    <t xml:space="preserve">Идентификатор инвестиционного проекта:  </t>
  </si>
  <si>
    <t>K_Che346</t>
  </si>
  <si>
    <t>Утвержденные плановые значения показателей приведены в соответствии с Приказом Минэнерго России от 22.12.2021 № 28@</t>
  </si>
  <si>
    <t>7.6</t>
  </si>
  <si>
    <t>7.7</t>
  </si>
  <si>
    <t>7.8</t>
  </si>
  <si>
    <t>7.9</t>
  </si>
  <si>
    <t>7.10</t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</si>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</sst>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69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55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10.73</v>
      </c>
      <c r="F21" s="58" t="s">
        <v>62</v>
      </c>
      <c r="G21" s="58" t="s">
        <v>63</v>
      </c>
      <c r="H21" s="61">
        <v>2158</v>
      </c>
      <c r="I21" s="61">
        <v>56499.03</v>
      </c>
      <c r="J21" s="59" t="s">
        <v>60</v>
      </c>
      <c r="K21" s="58">
        <v>35</v>
      </c>
      <c r="L21" s="60" t="s">
        <v>61</v>
      </c>
      <c r="M21" s="58">
        <v>10.73</v>
      </c>
      <c r="N21" s="58" t="s">
        <v>62</v>
      </c>
      <c r="O21" s="61" t="s">
        <v>63</v>
      </c>
      <c r="P21" s="62">
        <v>2158</v>
      </c>
      <c r="Q21" s="63">
        <v>56499.03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10.73</v>
      </c>
      <c r="F22" s="58" t="s">
        <v>62</v>
      </c>
      <c r="G22" s="58" t="s">
        <v>65</v>
      </c>
      <c r="H22" s="61">
        <v>1335</v>
      </c>
      <c r="I22" s="61">
        <v>14897.53</v>
      </c>
      <c r="J22" s="59" t="s">
        <v>64</v>
      </c>
      <c r="K22" s="58">
        <v>35</v>
      </c>
      <c r="L22" s="60" t="s">
        <v>61</v>
      </c>
      <c r="M22" s="58">
        <v>10.73</v>
      </c>
      <c r="N22" s="58" t="s">
        <v>62</v>
      </c>
      <c r="O22" s="61" t="s">
        <v>65</v>
      </c>
      <c r="P22" s="62">
        <v>1335</v>
      </c>
      <c r="Q22" s="63">
        <v>14897.53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10.73</v>
      </c>
      <c r="F23" s="58" t="s">
        <v>62</v>
      </c>
      <c r="G23" s="58" t="s">
        <v>68</v>
      </c>
      <c r="H23" s="61">
        <v>431</v>
      </c>
      <c r="I23" s="61">
        <v>4809.62</v>
      </c>
      <c r="J23" s="59" t="s">
        <v>66</v>
      </c>
      <c r="K23" s="58">
        <v>35</v>
      </c>
      <c r="L23" s="60" t="s">
        <v>67</v>
      </c>
      <c r="M23" s="58">
        <v>10.73</v>
      </c>
      <c r="N23" s="58" t="s">
        <v>62</v>
      </c>
      <c r="O23" s="61" t="s">
        <v>68</v>
      </c>
      <c r="P23" s="62">
        <v>431</v>
      </c>
      <c r="Q23" s="63">
        <v>4809.62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10.73</v>
      </c>
      <c r="F24" s="58" t="s">
        <v>62</v>
      </c>
      <c r="G24" s="58" t="s">
        <v>71</v>
      </c>
      <c r="H24" s="61">
        <v>669</v>
      </c>
      <c r="I24" s="61">
        <v>7465.5</v>
      </c>
      <c r="J24" s="59" t="s">
        <v>69</v>
      </c>
      <c r="K24" s="58" t="s">
        <v>19</v>
      </c>
      <c r="L24" s="60" t="s">
        <v>70</v>
      </c>
      <c r="M24" s="58">
        <v>10.73</v>
      </c>
      <c r="N24" s="58" t="s">
        <v>62</v>
      </c>
      <c r="O24" s="61" t="s">
        <v>71</v>
      </c>
      <c r="P24" s="62">
        <v>669</v>
      </c>
      <c r="Q24" s="63">
        <v>7465.5</v>
      </c>
      <c r="R24" s="54">
        <v>1.04</v>
      </c>
      <c r="S24" s="54" t="s">
        <v>81</v>
      </c>
    </row>
    <row r="25" spans="1:19" s="54" customFormat="1" ht="75" x14ac:dyDescent="0.25">
      <c r="A25" s="58">
        <v>5</v>
      </c>
      <c r="B25" s="58" t="s">
        <v>72</v>
      </c>
      <c r="C25" s="59">
        <v>35</v>
      </c>
      <c r="D25" s="58" t="s">
        <v>77</v>
      </c>
      <c r="E25" s="60">
        <v>1</v>
      </c>
      <c r="F25" s="58" t="s">
        <v>73</v>
      </c>
      <c r="G25" s="58" t="s">
        <v>78</v>
      </c>
      <c r="H25" s="61">
        <v>6907.73</v>
      </c>
      <c r="I25" s="61">
        <v>6907.73</v>
      </c>
      <c r="J25" s="59" t="s">
        <v>72</v>
      </c>
      <c r="K25" s="58">
        <v>35</v>
      </c>
      <c r="L25" s="60" t="s">
        <v>77</v>
      </c>
      <c r="M25" s="58">
        <v>1</v>
      </c>
      <c r="N25" s="58" t="s">
        <v>73</v>
      </c>
      <c r="O25" s="61" t="s">
        <v>78</v>
      </c>
      <c r="P25" s="62">
        <v>6907.73</v>
      </c>
      <c r="Q25" s="63">
        <v>6907.73</v>
      </c>
      <c r="R25" s="54">
        <v>1</v>
      </c>
      <c r="S25" s="54" t="s">
        <v>77</v>
      </c>
    </row>
    <row r="26" spans="1:19" s="54" customFormat="1" ht="75" x14ac:dyDescent="0.25">
      <c r="A26" s="58" t="s">
        <v>74</v>
      </c>
      <c r="B26" s="58" t="s">
        <v>75</v>
      </c>
      <c r="C26" s="59" t="s">
        <v>76</v>
      </c>
      <c r="D26" s="58" t="s">
        <v>76</v>
      </c>
      <c r="E26" s="60" t="s">
        <v>76</v>
      </c>
      <c r="F26" s="58" t="s">
        <v>76</v>
      </c>
      <c r="G26" s="58" t="s">
        <v>76</v>
      </c>
      <c r="H26" s="61" t="s">
        <v>76</v>
      </c>
      <c r="I26" s="61">
        <v>6907.73</v>
      </c>
      <c r="J26" s="59" t="s">
        <v>75</v>
      </c>
      <c r="K26" s="58" t="s">
        <v>76</v>
      </c>
      <c r="L26" s="60" t="s">
        <v>76</v>
      </c>
      <c r="M26" s="58" t="s">
        <v>76</v>
      </c>
      <c r="N26" s="58" t="s">
        <v>76</v>
      </c>
      <c r="O26" s="61" t="s">
        <v>76</v>
      </c>
      <c r="P26" s="62" t="s">
        <v>76</v>
      </c>
      <c r="Q26" s="63">
        <f>Q25</f>
        <v>6907.73</v>
      </c>
      <c r="R26" s="54" t="s">
        <v>76</v>
      </c>
      <c r="S26" s="54" t="s">
        <v>76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1" zoomScale="60" zoomScaleNormal="6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Николаевская - ПС Правобережная (Л-83)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83</v>
      </c>
      <c r="B10" s="70"/>
      <c r="C10" s="70"/>
      <c r="D10" s="88" t="s">
        <v>84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1" t="s">
        <v>85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6907.73</v>
      </c>
      <c r="D19" s="20">
        <f>т4!Q25</f>
        <v>6907.73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1381.546</v>
      </c>
      <c r="D20" s="21">
        <f>D19*20%</f>
        <v>1381.546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8289.2759999999998</v>
      </c>
      <c r="D21" s="21">
        <f>D19+D20</f>
        <v>8289.2759999999998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10152.579653349339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10559.316753091727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8289.2759999999998</v>
      </c>
      <c r="D24" s="90">
        <f>D21-D23</f>
        <v>8289.2759999999998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3483.7685510802044</v>
      </c>
      <c r="D25" s="90">
        <f>SUM(D26:D36)</f>
        <v>3490.7520039999999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92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93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94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95</v>
      </c>
      <c r="C29" s="20">
        <v>3483.7685510802044</v>
      </c>
      <c r="D29" s="20">
        <f>VLOOKUP($D$10,'[1]Формат ИПР'!$D:$DG,72,0)*1000</f>
        <v>748.73182000000008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96</v>
      </c>
      <c r="C30" s="20">
        <v>0</v>
      </c>
      <c r="D30" s="20">
        <f>VLOOKUP($D$10,'[1]Формат ИПР'!$D:$DG,74,0)*1000</f>
        <v>2742.020184</v>
      </c>
      <c r="E30" s="41"/>
      <c r="F30" s="27"/>
      <c r="G30" s="27"/>
      <c r="H30" s="27"/>
      <c r="I30" s="27"/>
    </row>
    <row r="31" spans="1:16" ht="16.5" x14ac:dyDescent="0.25">
      <c r="A31" s="12" t="s">
        <v>86</v>
      </c>
      <c r="B31" s="91" t="s">
        <v>97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87</v>
      </c>
      <c r="B32" s="91" t="s">
        <v>98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88</v>
      </c>
      <c r="B33" s="91" t="s">
        <v>99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89</v>
      </c>
      <c r="B34" s="91" t="s">
        <v>100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90</v>
      </c>
      <c r="B35" s="91" t="s">
        <v>101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2022-03-29T09:05:23Z</dcterms:modified>
</cp:coreProperties>
</file>